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stadeco\Otros\Economic04\Bol Industria\ANUAL\ANUAL 2018 -Ultimas correcciones de Virna 20-11-2019\"/>
    </mc:Choice>
  </mc:AlternateContent>
  <bookViews>
    <workbookView xWindow="0" yWindow="0" windowWidth="28800" windowHeight="13125"/>
  </bookViews>
  <sheets>
    <sheet name="cuadro 38" sheetId="1" r:id="rId1"/>
  </sheets>
  <definedNames>
    <definedName name="_xlnm.Print_Area" localSheetId="0">'cuadro 38'!$A$1:$I$40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 s="1"/>
  <c r="G24" i="1" l="1"/>
  <c r="F24" i="1"/>
  <c r="H17" i="1" l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I14" i="1"/>
  <c r="I13" i="1" s="1"/>
  <c r="H14" i="1"/>
  <c r="G14" i="1"/>
  <c r="F14" i="1"/>
  <c r="E14" i="1"/>
  <c r="D14" i="1"/>
  <c r="C11" i="1"/>
  <c r="B11" i="1" s="1"/>
  <c r="G13" i="1" l="1"/>
  <c r="C14" i="1"/>
  <c r="B14" i="1" s="1"/>
  <c r="F13" i="1"/>
  <c r="C15" i="1"/>
  <c r="B15" i="1" s="1"/>
  <c r="C16" i="1"/>
  <c r="B16" i="1" s="1"/>
  <c r="H13" i="1"/>
  <c r="E13" i="1"/>
  <c r="D13" i="1"/>
  <c r="C17" i="1"/>
  <c r="B17" i="1" s="1"/>
  <c r="F25" i="1"/>
  <c r="G25" i="1"/>
  <c r="C13" i="1" l="1"/>
  <c r="B13" i="1" s="1"/>
  <c r="C12" i="1" l="1"/>
  <c r="B12" i="1" s="1"/>
  <c r="B24" i="1" l="1"/>
  <c r="I31" i="1"/>
  <c r="C22" i="1"/>
  <c r="D30" i="1"/>
  <c r="E30" i="1"/>
  <c r="F30" i="1"/>
  <c r="G30" i="1"/>
  <c r="H30" i="1"/>
  <c r="I30" i="1"/>
  <c r="D31" i="1"/>
  <c r="E31" i="1"/>
  <c r="F31" i="1"/>
  <c r="G31" i="1"/>
  <c r="H31" i="1"/>
  <c r="D32" i="1"/>
  <c r="E32" i="1"/>
  <c r="F32" i="1"/>
  <c r="G32" i="1"/>
  <c r="H32" i="1"/>
  <c r="D29" i="1"/>
  <c r="E29" i="1"/>
  <c r="F29" i="1"/>
  <c r="G29" i="1"/>
  <c r="H29" i="1"/>
  <c r="I29" i="1"/>
  <c r="F26" i="1"/>
  <c r="G26" i="1"/>
  <c r="C32" i="1" l="1"/>
  <c r="B22" i="1"/>
  <c r="I18" i="1"/>
  <c r="H18" i="1"/>
  <c r="G18" i="1"/>
  <c r="G27" i="1" s="1"/>
  <c r="F18" i="1"/>
  <c r="F27" i="1" s="1"/>
  <c r="E18" i="1"/>
  <c r="E27" i="1" s="1"/>
  <c r="D18" i="1"/>
  <c r="D27" i="1" s="1"/>
  <c r="C21" i="1"/>
  <c r="B21" i="1" s="1"/>
  <c r="C19" i="1"/>
  <c r="C29" i="1" s="1"/>
  <c r="C20" i="1"/>
  <c r="E26" i="1"/>
  <c r="E25" i="1"/>
  <c r="E24" i="1"/>
  <c r="I26" i="1"/>
  <c r="H26" i="1"/>
  <c r="D26" i="1"/>
  <c r="D24" i="1"/>
  <c r="H24" i="1"/>
  <c r="I24" i="1"/>
  <c r="I25" i="1"/>
  <c r="D25" i="1"/>
  <c r="H25" i="1"/>
  <c r="B31" i="1" l="1"/>
  <c r="C31" i="1"/>
  <c r="B20" i="1"/>
  <c r="B30" i="1" s="1"/>
  <c r="C30" i="1"/>
  <c r="B32" i="1"/>
  <c r="B19" i="1"/>
  <c r="B29" i="1" s="1"/>
  <c r="C26" i="1"/>
  <c r="B26" i="1"/>
  <c r="B25" i="1"/>
  <c r="C25" i="1"/>
  <c r="C24" i="1"/>
  <c r="I27" i="1"/>
  <c r="H27" i="1"/>
  <c r="C18" i="1" l="1"/>
  <c r="B18" i="1" s="1"/>
  <c r="C27" i="1" l="1"/>
  <c r="B27" i="1" l="1"/>
</calcChain>
</file>

<file path=xl/sharedStrings.xml><?xml version="1.0" encoding="utf-8"?>
<sst xmlns="http://schemas.openxmlformats.org/spreadsheetml/2006/main" count="41" uniqueCount="33">
  <si>
    <t>Año y trimestre</t>
  </si>
  <si>
    <t>Total</t>
  </si>
  <si>
    <t xml:space="preserve">Hidráulica </t>
  </si>
  <si>
    <t>Térmica</t>
  </si>
  <si>
    <t>(P) Cifras preliminares.</t>
  </si>
  <si>
    <t>Solar</t>
  </si>
  <si>
    <t>Importación</t>
  </si>
  <si>
    <t>Eólica</t>
  </si>
  <si>
    <t xml:space="preserve">Oferta total </t>
  </si>
  <si>
    <t>Tipo de central</t>
  </si>
  <si>
    <t>Renovables</t>
  </si>
  <si>
    <t>..</t>
  </si>
  <si>
    <t>Variación porcentual anual</t>
  </si>
  <si>
    <t xml:space="preserve">Fuente:  Empresa de Transmisión Eléctrica, S.A. (ETESA) /Centro Nacional de Despacho (CND) / Sistema SMEC (Sistema de Medición Comercial) del Mercado </t>
  </si>
  <si>
    <t xml:space="preserve">              Mayorista de Electricidad (MME) de Panamá.</t>
  </si>
  <si>
    <t>Autogeneración (1)</t>
  </si>
  <si>
    <t>Generación entregada de electricidad                                                                (en miles de kilovatios-hora)</t>
  </si>
  <si>
    <t>NOTA: Debido al redondeo del computador, la suma o variación puede o no coincidir.</t>
  </si>
  <si>
    <t>-   Cantidad nula o cero.</t>
  </si>
  <si>
    <t>..  Dato no aplicable al grupo o categoría.</t>
  </si>
  <si>
    <t xml:space="preserve">   Primer trimestre</t>
  </si>
  <si>
    <t xml:space="preserve">   Segundo trimestre</t>
  </si>
  <si>
    <t xml:space="preserve">   Tercer trimestre</t>
  </si>
  <si>
    <t xml:space="preserve">   Cuarto trimestre</t>
  </si>
  <si>
    <t>2018 (P)</t>
  </si>
  <si>
    <t>(1) Incluye los excedentes de empresas autogeneradoras, entregados al CND para su comercialización; excluye el autoconsumo y las pérdidas de las mismas.</t>
  </si>
  <si>
    <t>POR TIPO DE CENTRAL:  AÑOS 2014-16 Y 2017-18, SEGÚN TRIMESTRE</t>
  </si>
  <si>
    <t>Variación porcentual trimestral 2018-17</t>
  </si>
  <si>
    <t>2015-14</t>
  </si>
  <si>
    <t>2016-15</t>
  </si>
  <si>
    <t>2017-16</t>
  </si>
  <si>
    <t>2018-17</t>
  </si>
  <si>
    <t xml:space="preserve">Cuadro 38.  GENERACIÓN ENTREGADA E IMPORTACIÓN DE ELECTRICIDAD EN LA REPÚBLICA,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</si>
</sst>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166" fontId="2" fillId="0" borderId="8" xfId="1" applyNumberFormat="1" applyFont="1" applyBorder="1" applyAlignment="1">
      <alignment horizontal="right"/>
    </xf>
    <xf numFmtId="0" fontId="2" fillId="0" borderId="0" xfId="0" applyFont="1" applyBorder="1"/>
    <xf numFmtId="49" fontId="2" fillId="0" borderId="0" xfId="3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166" fontId="2" fillId="0" borderId="0" xfId="1" applyNumberFormat="1" applyFont="1" applyBorder="1" applyAlignment="1">
      <alignment horizontal="right"/>
    </xf>
    <xf numFmtId="166" fontId="2" fillId="0" borderId="7" xfId="1" applyNumberFormat="1" applyFont="1" applyBorder="1" applyAlignment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3" applyFont="1" applyFill="1"/>
    <xf numFmtId="0" fontId="4" fillId="0" borderId="0" xfId="0" applyFont="1" applyFill="1" applyAlignment="1">
      <alignment horizontal="center"/>
    </xf>
    <xf numFmtId="0" fontId="4" fillId="0" borderId="0" xfId="0" applyFont="1" applyBorder="1"/>
    <xf numFmtId="0" fontId="4" fillId="0" borderId="0" xfId="3" applyFont="1" applyFill="1"/>
    <xf numFmtId="0" fontId="4" fillId="0" borderId="0" xfId="0" applyFont="1" applyFill="1" applyBorder="1"/>
    <xf numFmtId="0" fontId="4" fillId="0" borderId="0" xfId="0" applyFont="1" applyBorder="1" applyAlignment="1" applyProtection="1">
      <alignment horizontal="left"/>
    </xf>
    <xf numFmtId="41" fontId="4" fillId="0" borderId="0" xfId="2" applyNumberFormat="1" applyFont="1" applyBorder="1" applyAlignment="1">
      <alignment horizontal="left"/>
    </xf>
    <xf numFmtId="49" fontId="4" fillId="0" borderId="0" xfId="3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Border="1"/>
    <xf numFmtId="0" fontId="3" fillId="0" borderId="0" xfId="0" applyFont="1"/>
    <xf numFmtId="0" fontId="2" fillId="0" borderId="0" xfId="3" applyFont="1" applyBorder="1"/>
    <xf numFmtId="0" fontId="2" fillId="0" borderId="0" xfId="3" applyFont="1"/>
    <xf numFmtId="0" fontId="5" fillId="0" borderId="0" xfId="0" applyFont="1"/>
    <xf numFmtId="0" fontId="6" fillId="0" borderId="0" xfId="0" applyFont="1" applyFill="1" applyBorder="1"/>
    <xf numFmtId="41" fontId="4" fillId="0" borderId="8" xfId="1" applyNumberFormat="1" applyFont="1" applyFill="1" applyBorder="1"/>
    <xf numFmtId="41" fontId="2" fillId="0" borderId="8" xfId="1" applyNumberFormat="1" applyFont="1" applyFill="1" applyBorder="1"/>
    <xf numFmtId="41" fontId="2" fillId="0" borderId="8" xfId="2" applyNumberFormat="1" applyFont="1" applyBorder="1"/>
    <xf numFmtId="41" fontId="2" fillId="0" borderId="8" xfId="2" applyNumberFormat="1" applyFont="1" applyFill="1" applyBorder="1"/>
    <xf numFmtId="49" fontId="2" fillId="0" borderId="0" xfId="2" applyNumberFormat="1" applyFont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66" fontId="2" fillId="0" borderId="12" xfId="1" applyNumberFormat="1" applyFont="1" applyBorder="1" applyAlignment="1">
      <alignment horizontal="right"/>
    </xf>
    <xf numFmtId="166" fontId="2" fillId="0" borderId="9" xfId="1" applyNumberFormat="1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pane ySplit="9" topLeftCell="A23" activePane="bottomLeft" state="frozen"/>
      <selection pane="bottomLeft" activeCell="I4" sqref="I4:I9"/>
    </sheetView>
  </sheetViews>
  <sheetFormatPr baseColWidth="10" defaultRowHeight="12.75" x14ac:dyDescent="0.2"/>
  <cols>
    <col min="1" max="1" width="21.42578125" style="22" customWidth="1"/>
    <col min="2" max="2" width="14.5703125" style="25" customWidth="1"/>
    <col min="3" max="3" width="14.28515625" style="25" customWidth="1"/>
    <col min="4" max="4" width="13.140625" style="22" customWidth="1"/>
    <col min="5" max="5" width="13.42578125" style="22" customWidth="1"/>
    <col min="6" max="6" width="11.42578125" style="22" customWidth="1"/>
    <col min="7" max="7" width="10.85546875" style="22" customWidth="1"/>
    <col min="8" max="8" width="16.5703125" style="22" customWidth="1"/>
    <col min="9" max="9" width="13.7109375" style="22" customWidth="1"/>
    <col min="10" max="10" width="11.42578125" style="21"/>
    <col min="11" max="16384" width="11.42578125" style="22"/>
  </cols>
  <sheetData>
    <row r="1" spans="1:9" x14ac:dyDescent="0.2">
      <c r="A1" s="35" t="s">
        <v>32</v>
      </c>
      <c r="B1" s="35"/>
      <c r="C1" s="35"/>
      <c r="D1" s="35"/>
      <c r="E1" s="35"/>
      <c r="F1" s="35"/>
      <c r="G1" s="35"/>
      <c r="H1" s="35"/>
      <c r="I1" s="35"/>
    </row>
    <row r="2" spans="1:9" x14ac:dyDescent="0.2">
      <c r="A2" s="35" t="s">
        <v>26</v>
      </c>
      <c r="B2" s="35"/>
      <c r="C2" s="35"/>
      <c r="D2" s="35"/>
      <c r="E2" s="35"/>
      <c r="F2" s="35"/>
      <c r="G2" s="35"/>
      <c r="H2" s="35"/>
      <c r="I2" s="35"/>
    </row>
    <row r="3" spans="1:9" x14ac:dyDescent="0.2">
      <c r="A3" s="1"/>
      <c r="B3" s="13"/>
      <c r="C3" s="13"/>
      <c r="D3" s="1"/>
      <c r="E3" s="1"/>
      <c r="F3" s="1"/>
      <c r="G3" s="1"/>
      <c r="H3" s="1"/>
    </row>
    <row r="4" spans="1:9" ht="38.25" customHeight="1" x14ac:dyDescent="0.2">
      <c r="A4" s="42" t="s">
        <v>0</v>
      </c>
      <c r="B4" s="39" t="s">
        <v>8</v>
      </c>
      <c r="C4" s="51" t="s">
        <v>16</v>
      </c>
      <c r="D4" s="52"/>
      <c r="E4" s="52"/>
      <c r="F4" s="52"/>
      <c r="G4" s="53"/>
      <c r="H4" s="60" t="s">
        <v>15</v>
      </c>
      <c r="I4" s="36" t="s">
        <v>6</v>
      </c>
    </row>
    <row r="5" spans="1:9" ht="22.5" customHeight="1" x14ac:dyDescent="0.2">
      <c r="A5" s="43"/>
      <c r="B5" s="40"/>
      <c r="C5" s="45" t="s">
        <v>1</v>
      </c>
      <c r="D5" s="58" t="s">
        <v>9</v>
      </c>
      <c r="E5" s="59"/>
      <c r="F5" s="59"/>
      <c r="G5" s="59"/>
      <c r="H5" s="61"/>
      <c r="I5" s="37"/>
    </row>
    <row r="6" spans="1:9" ht="24.75" customHeight="1" x14ac:dyDescent="0.2">
      <c r="A6" s="43"/>
      <c r="B6" s="40"/>
      <c r="C6" s="46"/>
      <c r="D6" s="60" t="s">
        <v>3</v>
      </c>
      <c r="E6" s="63" t="s">
        <v>10</v>
      </c>
      <c r="F6" s="64"/>
      <c r="G6" s="64"/>
      <c r="H6" s="61"/>
      <c r="I6" s="37"/>
    </row>
    <row r="7" spans="1:9" ht="12.75" customHeight="1" x14ac:dyDescent="0.2">
      <c r="A7" s="43"/>
      <c r="B7" s="40"/>
      <c r="C7" s="46"/>
      <c r="D7" s="61"/>
      <c r="E7" s="55" t="s">
        <v>2</v>
      </c>
      <c r="F7" s="48" t="s">
        <v>7</v>
      </c>
      <c r="G7" s="60" t="s">
        <v>5</v>
      </c>
      <c r="H7" s="61"/>
      <c r="I7" s="37"/>
    </row>
    <row r="8" spans="1:9" x14ac:dyDescent="0.2">
      <c r="A8" s="43"/>
      <c r="B8" s="40"/>
      <c r="C8" s="46"/>
      <c r="D8" s="61"/>
      <c r="E8" s="56"/>
      <c r="F8" s="49"/>
      <c r="G8" s="61"/>
      <c r="H8" s="61"/>
      <c r="I8" s="37"/>
    </row>
    <row r="9" spans="1:9" x14ac:dyDescent="0.2">
      <c r="A9" s="44"/>
      <c r="B9" s="41"/>
      <c r="C9" s="47"/>
      <c r="D9" s="62"/>
      <c r="E9" s="57"/>
      <c r="F9" s="50"/>
      <c r="G9" s="62"/>
      <c r="H9" s="62"/>
      <c r="I9" s="38"/>
    </row>
    <row r="10" spans="1:9" ht="24.75" customHeight="1" x14ac:dyDescent="0.2">
      <c r="A10" s="8">
        <v>2014</v>
      </c>
      <c r="B10" s="27">
        <f>SUM(C10+H10+I10)</f>
        <v>9021435</v>
      </c>
      <c r="C10" s="27">
        <f>SUM(D10:G10)</f>
        <v>8623753</v>
      </c>
      <c r="D10" s="28">
        <v>3622517</v>
      </c>
      <c r="E10" s="28">
        <v>4884955</v>
      </c>
      <c r="F10" s="29">
        <v>114718</v>
      </c>
      <c r="G10" s="29">
        <v>1563</v>
      </c>
      <c r="H10" s="29">
        <v>208582</v>
      </c>
      <c r="I10" s="29">
        <v>189100</v>
      </c>
    </row>
    <row r="11" spans="1:9" ht="23.1" customHeight="1" x14ac:dyDescent="0.2">
      <c r="A11" s="8">
        <v>2015</v>
      </c>
      <c r="B11" s="27">
        <f>SUM(C11+H11+I11)</f>
        <v>9849980</v>
      </c>
      <c r="C11" s="27">
        <f t="shared" ref="C11" si="0">SUM(D11:G11)</f>
        <v>9677051</v>
      </c>
      <c r="D11" s="28">
        <v>3137007</v>
      </c>
      <c r="E11" s="28">
        <v>6151733</v>
      </c>
      <c r="F11" s="29">
        <v>375594</v>
      </c>
      <c r="G11" s="29">
        <v>12717</v>
      </c>
      <c r="H11" s="29">
        <v>155821</v>
      </c>
      <c r="I11" s="29">
        <v>17108</v>
      </c>
    </row>
    <row r="12" spans="1:9" ht="23.1" customHeight="1" x14ac:dyDescent="0.2">
      <c r="A12" s="8">
        <v>2016</v>
      </c>
      <c r="B12" s="27">
        <f>SUM(C12+H12+I12)</f>
        <v>10392261</v>
      </c>
      <c r="C12" s="27">
        <f t="shared" ref="C12" si="1">SUM(D12:G12)</f>
        <v>10257658</v>
      </c>
      <c r="D12" s="28">
        <v>3278750</v>
      </c>
      <c r="E12" s="28">
        <v>6300025</v>
      </c>
      <c r="F12" s="29">
        <v>601122</v>
      </c>
      <c r="G12" s="29">
        <v>77761</v>
      </c>
      <c r="H12" s="29">
        <v>104582</v>
      </c>
      <c r="I12" s="29">
        <v>30021</v>
      </c>
    </row>
    <row r="13" spans="1:9" ht="23.1" customHeight="1" x14ac:dyDescent="0.2">
      <c r="A13" s="4">
        <v>2017</v>
      </c>
      <c r="B13" s="27">
        <f t="shared" ref="B13" si="2">SUM(C13+H13+I13)</f>
        <v>10597330</v>
      </c>
      <c r="C13" s="27">
        <f t="shared" ref="C13:I13" si="3">SUM(C14:C17)</f>
        <v>10448390</v>
      </c>
      <c r="D13" s="27">
        <f t="shared" si="3"/>
        <v>2739312</v>
      </c>
      <c r="E13" s="27">
        <f t="shared" si="3"/>
        <v>7055754</v>
      </c>
      <c r="F13" s="27">
        <f t="shared" si="3"/>
        <v>489118</v>
      </c>
      <c r="G13" s="27">
        <f t="shared" si="3"/>
        <v>164206</v>
      </c>
      <c r="H13" s="27">
        <f t="shared" si="3"/>
        <v>142366</v>
      </c>
      <c r="I13" s="27">
        <f t="shared" si="3"/>
        <v>6574</v>
      </c>
    </row>
    <row r="14" spans="1:9" ht="23.1" customHeight="1" x14ac:dyDescent="0.2">
      <c r="A14" s="4" t="s">
        <v>20</v>
      </c>
      <c r="B14" s="27">
        <f>SUM(C14+H14+I14)</f>
        <v>2546500</v>
      </c>
      <c r="C14" s="27">
        <f>SUM(D14:G14)</f>
        <v>2488047</v>
      </c>
      <c r="D14" s="28">
        <f>198542+261679+348216</f>
        <v>808437</v>
      </c>
      <c r="E14" s="28">
        <f>529965+388854+407301</f>
        <v>1326120</v>
      </c>
      <c r="F14" s="28">
        <f>103384+97903+110654</f>
        <v>311941</v>
      </c>
      <c r="G14" s="28">
        <f>14751+11777+15021</f>
        <v>41549</v>
      </c>
      <c r="H14" s="28">
        <f>12227+19559+20845</f>
        <v>52631</v>
      </c>
      <c r="I14" s="28">
        <f>1059+4763</f>
        <v>5822</v>
      </c>
    </row>
    <row r="15" spans="1:9" ht="23.1" customHeight="1" x14ac:dyDescent="0.2">
      <c r="A15" s="4" t="s">
        <v>21</v>
      </c>
      <c r="B15" s="27">
        <f>SUM(C15+H15+I15)</f>
        <v>2655349</v>
      </c>
      <c r="C15" s="27">
        <f>SUM(D15:G15)</f>
        <v>2608106</v>
      </c>
      <c r="D15" s="28">
        <f>312806+255207+218776</f>
        <v>786789</v>
      </c>
      <c r="E15" s="28">
        <f>461461+613951+626566</f>
        <v>1701978</v>
      </c>
      <c r="F15" s="28">
        <f>67453+7921+7309</f>
        <v>82683</v>
      </c>
      <c r="G15" s="28">
        <f>13280+11541+11835</f>
        <v>36656</v>
      </c>
      <c r="H15" s="28">
        <f>23365+14761+8386</f>
        <v>46512</v>
      </c>
      <c r="I15" s="28">
        <v>731</v>
      </c>
    </row>
    <row r="16" spans="1:9" ht="23.1" customHeight="1" x14ac:dyDescent="0.2">
      <c r="A16" s="4" t="s">
        <v>22</v>
      </c>
      <c r="B16" s="27">
        <f>SUM(C16+H16+I16)</f>
        <v>2710935</v>
      </c>
      <c r="C16" s="27">
        <f>SUM(D16:G16)</f>
        <v>2672412</v>
      </c>
      <c r="D16" s="28">
        <f>302664+263111+234536</f>
        <v>800311</v>
      </c>
      <c r="E16" s="28">
        <f>558519+609860+639189</f>
        <v>1807568</v>
      </c>
      <c r="F16" s="28">
        <f>11819+8715+4313</f>
        <v>24847</v>
      </c>
      <c r="G16" s="28">
        <f>14774+12782+12130</f>
        <v>39686</v>
      </c>
      <c r="H16" s="28">
        <f>10147+20427+7928</f>
        <v>38502</v>
      </c>
      <c r="I16" s="28">
        <v>21</v>
      </c>
    </row>
    <row r="17" spans="1:9" ht="23.1" customHeight="1" x14ac:dyDescent="0.2">
      <c r="A17" s="4" t="s">
        <v>23</v>
      </c>
      <c r="B17" s="27">
        <f>SUM(C17+H17+I17)</f>
        <v>2684546</v>
      </c>
      <c r="C17" s="27">
        <f>SUM(D17:G17)</f>
        <v>2679825</v>
      </c>
      <c r="D17" s="28">
        <f>135006+109468+99301</f>
        <v>343775</v>
      </c>
      <c r="E17" s="28">
        <f>779518+716901+723669</f>
        <v>2220088</v>
      </c>
      <c r="F17" s="28">
        <f>7905+8488+53254</f>
        <v>69647</v>
      </c>
      <c r="G17" s="28">
        <f>14608+14160+17547</f>
        <v>46315</v>
      </c>
      <c r="H17" s="28">
        <f>2033+1485+1203</f>
        <v>4721</v>
      </c>
      <c r="I17" s="30">
        <v>0</v>
      </c>
    </row>
    <row r="18" spans="1:9" ht="23.1" customHeight="1" x14ac:dyDescent="0.2">
      <c r="A18" s="4" t="s">
        <v>24</v>
      </c>
      <c r="B18" s="27">
        <f t="shared" ref="B18" si="4">SUM(C18+H18+I18)</f>
        <v>10783140</v>
      </c>
      <c r="C18" s="27">
        <f t="shared" ref="C18:I18" si="5">SUM(C19:C22)</f>
        <v>10526745</v>
      </c>
      <c r="D18" s="27">
        <f t="shared" si="5"/>
        <v>2111480</v>
      </c>
      <c r="E18" s="27">
        <f t="shared" si="5"/>
        <v>7593995</v>
      </c>
      <c r="F18" s="27">
        <f t="shared" si="5"/>
        <v>583166</v>
      </c>
      <c r="G18" s="27">
        <f t="shared" si="5"/>
        <v>238104</v>
      </c>
      <c r="H18" s="27">
        <f t="shared" si="5"/>
        <v>243148</v>
      </c>
      <c r="I18" s="27">
        <f t="shared" si="5"/>
        <v>13247</v>
      </c>
    </row>
    <row r="19" spans="1:9" ht="23.1" customHeight="1" x14ac:dyDescent="0.2">
      <c r="A19" s="4" t="s">
        <v>20</v>
      </c>
      <c r="B19" s="27">
        <f>SUM(C19+H19+I19)</f>
        <v>2618175</v>
      </c>
      <c r="C19" s="27">
        <f>SUM(D19:G19)</f>
        <v>2570318</v>
      </c>
      <c r="D19" s="28">
        <v>466839</v>
      </c>
      <c r="E19" s="28">
        <v>1741652</v>
      </c>
      <c r="F19" s="28">
        <v>299438</v>
      </c>
      <c r="G19" s="28">
        <v>62389</v>
      </c>
      <c r="H19" s="28">
        <v>36771</v>
      </c>
      <c r="I19" s="28">
        <v>11086</v>
      </c>
    </row>
    <row r="20" spans="1:9" ht="23.1" customHeight="1" x14ac:dyDescent="0.2">
      <c r="A20" s="4" t="s">
        <v>21</v>
      </c>
      <c r="B20" s="27">
        <f>SUM(C20+H20+I20)</f>
        <v>2748144</v>
      </c>
      <c r="C20" s="27">
        <f>SUM(D20:G20)</f>
        <v>2696588</v>
      </c>
      <c r="D20" s="28">
        <v>672128</v>
      </c>
      <c r="E20" s="28">
        <v>1870335</v>
      </c>
      <c r="F20" s="28">
        <v>104493</v>
      </c>
      <c r="G20" s="28">
        <v>49632</v>
      </c>
      <c r="H20" s="28">
        <v>49395</v>
      </c>
      <c r="I20" s="28">
        <v>2161</v>
      </c>
    </row>
    <row r="21" spans="1:9" ht="23.1" customHeight="1" x14ac:dyDescent="0.2">
      <c r="A21" s="4" t="s">
        <v>22</v>
      </c>
      <c r="B21" s="27">
        <f>SUM(C21+H21+I21)</f>
        <v>2707074</v>
      </c>
      <c r="C21" s="27">
        <f>SUM(D21:G21)</f>
        <v>2638220</v>
      </c>
      <c r="D21" s="28">
        <v>405636</v>
      </c>
      <c r="E21" s="28">
        <v>2116523</v>
      </c>
      <c r="F21" s="28">
        <v>62906</v>
      </c>
      <c r="G21" s="28">
        <v>53155</v>
      </c>
      <c r="H21" s="28">
        <v>68854</v>
      </c>
      <c r="I21" s="28">
        <v>0</v>
      </c>
    </row>
    <row r="22" spans="1:9" ht="23.1" customHeight="1" x14ac:dyDescent="0.2">
      <c r="A22" s="4" t="s">
        <v>23</v>
      </c>
      <c r="B22" s="27">
        <f>SUM(C22+H22+I22)</f>
        <v>2709747</v>
      </c>
      <c r="C22" s="27">
        <f>SUM(D22:G22)</f>
        <v>2621619</v>
      </c>
      <c r="D22" s="28">
        <v>566877</v>
      </c>
      <c r="E22" s="28">
        <v>1865485</v>
      </c>
      <c r="F22" s="28">
        <v>116329</v>
      </c>
      <c r="G22" s="28">
        <v>72928</v>
      </c>
      <c r="H22" s="28">
        <v>88128</v>
      </c>
      <c r="I22" s="30">
        <v>0</v>
      </c>
    </row>
    <row r="23" spans="1:9" ht="20.25" customHeight="1" x14ac:dyDescent="0.2">
      <c r="A23" s="54" t="s">
        <v>12</v>
      </c>
      <c r="B23" s="54"/>
      <c r="C23" s="54"/>
      <c r="D23" s="54"/>
      <c r="E23" s="54"/>
      <c r="F23" s="54"/>
      <c r="G23" s="54"/>
      <c r="H23" s="54"/>
      <c r="I23" s="54"/>
    </row>
    <row r="24" spans="1:9" ht="20.100000000000001" customHeight="1" x14ac:dyDescent="0.2">
      <c r="A24" s="8" t="s">
        <v>28</v>
      </c>
      <c r="B24" s="10">
        <f>((B11/B10)-1)*100</f>
        <v>9.1841818956740262</v>
      </c>
      <c r="C24" s="10">
        <f t="shared" ref="B24:E25" si="6">((C11/C10)-1)*100</f>
        <v>12.213916609160758</v>
      </c>
      <c r="D24" s="10">
        <f t="shared" si="6"/>
        <v>-13.402559601514641</v>
      </c>
      <c r="E24" s="10">
        <f t="shared" si="6"/>
        <v>25.932234790289787</v>
      </c>
      <c r="F24" s="10">
        <f>((F11/F10)-1)*100</f>
        <v>227.40633553583569</v>
      </c>
      <c r="G24" s="10">
        <f>((G11/G10)-1)*100</f>
        <v>713.62763915547021</v>
      </c>
      <c r="H24" s="10">
        <f t="shared" ref="H24:I26" si="7">((H11/H10)-1)*100</f>
        <v>-25.295087783221948</v>
      </c>
      <c r="I24" s="9">
        <f t="shared" si="7"/>
        <v>-90.952934955050239</v>
      </c>
    </row>
    <row r="25" spans="1:9" ht="20.100000000000001" customHeight="1" x14ac:dyDescent="0.2">
      <c r="A25" s="8" t="s">
        <v>29</v>
      </c>
      <c r="B25" s="10">
        <f t="shared" si="6"/>
        <v>5.5054020414254667</v>
      </c>
      <c r="C25" s="10">
        <f t="shared" si="6"/>
        <v>5.9998340403496941</v>
      </c>
      <c r="D25" s="10">
        <f t="shared" si="6"/>
        <v>4.5184151645182746</v>
      </c>
      <c r="E25" s="10">
        <f t="shared" si="6"/>
        <v>2.4105727605538085</v>
      </c>
      <c r="F25" s="10">
        <f>((F12/F11)-1)*100</f>
        <v>60.045687630792834</v>
      </c>
      <c r="G25" s="10">
        <f t="shared" ref="G25" si="8">((G12/G11)-1)*100</f>
        <v>511.47283164268299</v>
      </c>
      <c r="H25" s="10">
        <f t="shared" si="7"/>
        <v>-32.883244235372644</v>
      </c>
      <c r="I25" s="9">
        <f t="shared" si="7"/>
        <v>75.479307926116434</v>
      </c>
    </row>
    <row r="26" spans="1:9" ht="20.100000000000001" customHeight="1" x14ac:dyDescent="0.2">
      <c r="A26" s="8" t="s">
        <v>30</v>
      </c>
      <c r="B26" s="10">
        <f t="shared" ref="B26:E26" si="9">((B13/B12)-1)*100</f>
        <v>1.9732856978861513</v>
      </c>
      <c r="C26" s="10">
        <f t="shared" si="9"/>
        <v>1.8594107933799231</v>
      </c>
      <c r="D26" s="10">
        <f t="shared" si="9"/>
        <v>-16.452550514677856</v>
      </c>
      <c r="E26" s="10">
        <f t="shared" si="9"/>
        <v>11.995650810909474</v>
      </c>
      <c r="F26" s="10">
        <f t="shared" ref="F26:G26" si="10">((F13/F12)-1)*100</f>
        <v>-18.632490575956297</v>
      </c>
      <c r="G26" s="10">
        <f t="shared" si="10"/>
        <v>111.167551857615</v>
      </c>
      <c r="H26" s="10">
        <f t="shared" si="7"/>
        <v>36.12858809355339</v>
      </c>
      <c r="I26" s="9">
        <f t="shared" si="7"/>
        <v>-78.101995269977678</v>
      </c>
    </row>
    <row r="27" spans="1:9" ht="20.100000000000001" customHeight="1" x14ac:dyDescent="0.2">
      <c r="A27" s="8" t="s">
        <v>31</v>
      </c>
      <c r="B27" s="10">
        <f t="shared" ref="B27:I27" si="11">((B18/B13)-1)*100</f>
        <v>1.7533661780844811</v>
      </c>
      <c r="C27" s="10">
        <f t="shared" si="11"/>
        <v>0.74992415099359722</v>
      </c>
      <c r="D27" s="10">
        <f t="shared" si="11"/>
        <v>-22.91933156938677</v>
      </c>
      <c r="E27" s="10">
        <f t="shared" si="11"/>
        <v>7.6283980422219955</v>
      </c>
      <c r="F27" s="10">
        <f t="shared" ref="F27:G27" si="12">((F18/F13)-1)*100</f>
        <v>19.228079931632045</v>
      </c>
      <c r="G27" s="10">
        <f t="shared" si="12"/>
        <v>45.003227653069921</v>
      </c>
      <c r="H27" s="10">
        <f t="shared" si="11"/>
        <v>70.790778697160846</v>
      </c>
      <c r="I27" s="9">
        <f t="shared" si="11"/>
        <v>101.50593246121082</v>
      </c>
    </row>
    <row r="28" spans="1:9" ht="20.100000000000001" customHeight="1" x14ac:dyDescent="0.2">
      <c r="A28" s="54" t="s">
        <v>27</v>
      </c>
      <c r="B28" s="54"/>
      <c r="C28" s="54"/>
      <c r="D28" s="54"/>
      <c r="E28" s="54"/>
      <c r="F28" s="54"/>
      <c r="G28" s="54"/>
      <c r="H28" s="54"/>
      <c r="I28" s="54"/>
    </row>
    <row r="29" spans="1:9" ht="20.100000000000001" customHeight="1" x14ac:dyDescent="0.2">
      <c r="A29" s="4" t="s">
        <v>20</v>
      </c>
      <c r="B29" s="10">
        <f t="shared" ref="B29:I31" si="13">((B19/B14)-1)*100</f>
        <v>2.814647555468297</v>
      </c>
      <c r="C29" s="10">
        <f t="shared" si="13"/>
        <v>3.3066497538028816</v>
      </c>
      <c r="D29" s="10">
        <f t="shared" si="13"/>
        <v>-42.254127408814789</v>
      </c>
      <c r="E29" s="10">
        <f t="shared" si="13"/>
        <v>31.33441920791482</v>
      </c>
      <c r="F29" s="10">
        <f t="shared" si="13"/>
        <v>-4.0081297424833568</v>
      </c>
      <c r="G29" s="10">
        <f t="shared" si="13"/>
        <v>50.157645190016595</v>
      </c>
      <c r="H29" s="10">
        <f t="shared" si="13"/>
        <v>-30.13433147764626</v>
      </c>
      <c r="I29" s="5">
        <f t="shared" si="13"/>
        <v>90.415664720027493</v>
      </c>
    </row>
    <row r="30" spans="1:9" ht="20.100000000000001" customHeight="1" x14ac:dyDescent="0.2">
      <c r="A30" s="4" t="s">
        <v>21</v>
      </c>
      <c r="B30" s="10">
        <f t="shared" si="13"/>
        <v>3.4946442068443773</v>
      </c>
      <c r="C30" s="10">
        <f t="shared" si="13"/>
        <v>3.3925768354507113</v>
      </c>
      <c r="D30" s="10">
        <f t="shared" si="13"/>
        <v>-14.573284578203305</v>
      </c>
      <c r="E30" s="10">
        <f t="shared" si="13"/>
        <v>9.8918434903388928</v>
      </c>
      <c r="F30" s="10">
        <f t="shared" si="13"/>
        <v>26.377852762962164</v>
      </c>
      <c r="G30" s="10">
        <f t="shared" si="13"/>
        <v>35.399388913138367</v>
      </c>
      <c r="H30" s="10">
        <f t="shared" si="13"/>
        <v>6.1984004127966896</v>
      </c>
      <c r="I30" s="5">
        <f t="shared" si="13"/>
        <v>195.62243502051984</v>
      </c>
    </row>
    <row r="31" spans="1:9" ht="20.100000000000001" customHeight="1" x14ac:dyDescent="0.2">
      <c r="A31" s="4" t="s">
        <v>22</v>
      </c>
      <c r="B31" s="10">
        <f t="shared" si="13"/>
        <v>-0.14242318609630766</v>
      </c>
      <c r="C31" s="10">
        <f t="shared" si="13"/>
        <v>-1.2794434391104392</v>
      </c>
      <c r="D31" s="10">
        <f t="shared" si="13"/>
        <v>-49.315203714555963</v>
      </c>
      <c r="E31" s="10">
        <f t="shared" si="13"/>
        <v>17.092303028157161</v>
      </c>
      <c r="F31" s="10">
        <f t="shared" si="13"/>
        <v>153.17342133859219</v>
      </c>
      <c r="G31" s="10">
        <f t="shared" si="13"/>
        <v>33.938920526130126</v>
      </c>
      <c r="H31" s="10">
        <f t="shared" si="13"/>
        <v>78.832268453586821</v>
      </c>
      <c r="I31" s="5">
        <f t="shared" si="13"/>
        <v>-100</v>
      </c>
    </row>
    <row r="32" spans="1:9" ht="20.100000000000001" customHeight="1" x14ac:dyDescent="0.2">
      <c r="A32" s="32" t="s">
        <v>23</v>
      </c>
      <c r="B32" s="33">
        <f t="shared" ref="B32:H32" si="14">((B22/B17)-1)*100</f>
        <v>0.93874345978799401</v>
      </c>
      <c r="C32" s="33">
        <f t="shared" si="14"/>
        <v>-2.1720075004897699</v>
      </c>
      <c r="D32" s="33">
        <f t="shared" si="14"/>
        <v>64.897680168714999</v>
      </c>
      <c r="E32" s="33">
        <f t="shared" si="14"/>
        <v>-15.972474964956341</v>
      </c>
      <c r="F32" s="33">
        <f t="shared" si="14"/>
        <v>67.026576880554799</v>
      </c>
      <c r="G32" s="33">
        <f t="shared" si="14"/>
        <v>57.460865810212681</v>
      </c>
      <c r="H32" s="33">
        <f t="shared" si="14"/>
        <v>1766.7231518746028</v>
      </c>
      <c r="I32" s="34" t="s">
        <v>11</v>
      </c>
    </row>
    <row r="33" spans="1:11" ht="21.75" customHeight="1" x14ac:dyDescent="0.2">
      <c r="A33" s="26" t="s">
        <v>17</v>
      </c>
      <c r="B33" s="17"/>
      <c r="C33" s="14"/>
      <c r="D33" s="6"/>
      <c r="E33" s="6"/>
      <c r="F33" s="6"/>
      <c r="G33" s="6"/>
      <c r="H33" s="6"/>
    </row>
    <row r="34" spans="1:11" ht="17.25" customHeight="1" x14ac:dyDescent="0.2">
      <c r="A34" s="26" t="s">
        <v>25</v>
      </c>
      <c r="B34" s="18"/>
      <c r="C34" s="14"/>
      <c r="D34" s="6"/>
      <c r="E34" s="6"/>
      <c r="F34" s="6"/>
      <c r="G34" s="6"/>
      <c r="H34" s="6"/>
    </row>
    <row r="35" spans="1:11" ht="17.25" customHeight="1" x14ac:dyDescent="0.2">
      <c r="A35" s="11" t="s">
        <v>19</v>
      </c>
      <c r="B35" s="19"/>
      <c r="C35" s="14"/>
      <c r="D35" s="6"/>
      <c r="E35" s="6"/>
      <c r="F35" s="6"/>
      <c r="G35" s="6"/>
      <c r="H35" s="6"/>
    </row>
    <row r="36" spans="1:11" s="24" customFormat="1" ht="12.75" customHeight="1" x14ac:dyDescent="0.2">
      <c r="A36" s="31" t="s">
        <v>18</v>
      </c>
      <c r="B36" s="15"/>
      <c r="C36" s="15"/>
      <c r="D36" s="12"/>
      <c r="E36" s="12"/>
      <c r="F36" s="12"/>
      <c r="G36" s="12"/>
      <c r="H36" s="12"/>
      <c r="I36" s="12"/>
      <c r="J36" s="12"/>
      <c r="K36" s="23"/>
    </row>
    <row r="37" spans="1:11" ht="17.25" customHeight="1" x14ac:dyDescent="0.2">
      <c r="A37" s="7" t="s">
        <v>4</v>
      </c>
      <c r="B37" s="20"/>
      <c r="C37" s="16"/>
      <c r="D37" s="3"/>
      <c r="E37" s="3"/>
      <c r="F37" s="3"/>
      <c r="G37" s="3"/>
      <c r="H37" s="3"/>
    </row>
    <row r="38" spans="1:11" x14ac:dyDescent="0.2">
      <c r="A38" s="2" t="s">
        <v>13</v>
      </c>
      <c r="B38" s="20"/>
      <c r="C38" s="16"/>
      <c r="D38" s="3"/>
      <c r="E38" s="3"/>
      <c r="F38" s="3"/>
      <c r="G38" s="3"/>
      <c r="H38" s="3"/>
    </row>
    <row r="39" spans="1:11" x14ac:dyDescent="0.2">
      <c r="A39" s="2" t="s">
        <v>14</v>
      </c>
    </row>
  </sheetData>
  <mergeCells count="16">
    <mergeCell ref="A28:I28"/>
    <mergeCell ref="A23:I23"/>
    <mergeCell ref="E7:E9"/>
    <mergeCell ref="D5:G5"/>
    <mergeCell ref="D6:D9"/>
    <mergeCell ref="E6:G6"/>
    <mergeCell ref="H4:H9"/>
    <mergeCell ref="G7:G9"/>
    <mergeCell ref="A1:I1"/>
    <mergeCell ref="I4:I9"/>
    <mergeCell ref="B4:B9"/>
    <mergeCell ref="A4:A9"/>
    <mergeCell ref="C5:C9"/>
    <mergeCell ref="F7:F9"/>
    <mergeCell ref="A2:I2"/>
    <mergeCell ref="C4:G4"/>
  </mergeCells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38</vt:lpstr>
      <vt:lpstr>'cuadro 38'!Área_de_impresión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2019-11-20T17:36:36Z</cp:lastPrinted>
  <dcterms:created xsi:type="dcterms:W3CDTF">2017-06-09T15:57:11Z</dcterms:created>
  <dcterms:modified xsi:type="dcterms:W3CDTF">2019-12-02T17:31:32Z</dcterms:modified>
</cp:coreProperties>
</file>